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<sst xmlns="http://schemas.openxmlformats.org/spreadsheetml/2006/main" count="66" uniqueCount="55">
  <si>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</si>
  <si>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</si>
  <si>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</si>
  <si>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</si>
  <si>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</si>
  <si>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</si>
  <si>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</si>
  <si>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</si>
  <si>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</si>
  <si>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</si>
  <si>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</si>
  <si>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</si>
  <si>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</si>
  <si>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</si>
  <si>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</si>
  <si>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</si>
  <si>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Pool opening and variable-speed pump install</t>
  </si>
  <si>
    <t>Item</t>
  </si>
  <si>
    <t>Description</t>
  </si>
  <si>
    <t>Qty</t>
  </si>
  <si>
    <t>Unit</t>
  </si>
  <si>
    <t>Unit price</t>
  </si>
  <si>
    <t>Taxable</t>
  </si>
  <si>
    <t>Line total</t>
  </si>
  <si>
    <t>Pool opening</t>
  </si>
  <si>
    <t>Remove cover, reconnect equipment, start-up</t>
  </si>
  <si>
    <t>ea</t>
  </si>
  <si>
    <t>N</t>
  </si>
  <si>
    <t>Variable-speed pump, 1.65 HP</t>
  </si>
  <si>
    <t>Supply and install, plumbing adapters</t>
  </si>
  <si>
    <t>Y</t>
  </si>
  <si>
    <t>Pump installation labor</t>
  </si>
  <si>
    <t>Plumbing, wiring to existing circuit, programming</t>
  </si>
  <si>
    <t>hr</t>
  </si>
  <si>
    <t>Startup chemicals</t>
  </si>
  <si>
    <t>Shock, balancer, stabilizer</t>
  </si>
  <si>
    <t>job</t>
  </si>
  <si>
    <t>Filter cartridge clean</t>
  </si>
  <si>
    <t>Remove, clean and inspect cartridges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</si>
  <si>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</si>
  <si>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</si>
  <si>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</si>
  <si>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</si>
  <si>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</si>
  <si>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</si>
  <si>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</si>
  <si>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</si>
  <si>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</si>
  <si>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</si>
  <si>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</si>
  <si>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</si>
  <si>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</si>
  <si>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Chemical readings are recorded at each visit and available on request.</t>
  </si>
  <si>
    <t>• Electrical work beyond connecting to an existing, code-compliant circuit is quoted separately.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</si>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</sst>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325</v>
      </c>
      <c r="F18" s="11" t="s">
        <v>27</v>
      </c>
      <c r="G18" s="13">
        <f>IF(C18="","",ROUND(C18*E18,2))</f>
        <v>325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1450</v>
      </c>
      <c r="F19" s="11" t="s">
        <v>30</v>
      </c>
      <c r="G19" s="14">
        <f>IF(C19="","",ROUND(C19*E19,2))</f>
        <v>1450</v>
      </c>
    </row>
    <row r="20" spans="1:7" x14ac:dyDescent="0.25">
      <c r="A20" s="10" t="s">
        <v>31</v>
      </c>
      <c r="B20" s="10" t="s">
        <v>32</v>
      </c>
      <c r="C20" s="11">
        <v>3</v>
      </c>
      <c r="D20" s="11" t="s">
        <v>33</v>
      </c>
      <c r="E20" s="12">
        <v>115</v>
      </c>
      <c r="F20" s="11" t="s">
        <v>27</v>
      </c>
      <c r="G20" s="13">
        <f>IF(C20="","",ROUND(C20*E20,2))</f>
        <v>345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36</v>
      </c>
      <c r="E21" s="12">
        <v>140</v>
      </c>
      <c r="F21" s="11" t="s">
        <v>30</v>
      </c>
      <c r="G21" s="14">
        <f>IF(C21="","",ROUND(C21*E21,2))</f>
        <v>140</v>
      </c>
    </row>
    <row r="22" spans="1:7" x14ac:dyDescent="0.25">
      <c r="A22" s="10" t="s">
        <v>37</v>
      </c>
      <c r="B22" s="10" t="s">
        <v>38</v>
      </c>
      <c r="C22" s="11">
        <v>1</v>
      </c>
      <c r="D22" s="11" t="s">
        <v>26</v>
      </c>
      <c r="E22" s="12">
        <v>85</v>
      </c>
      <c r="F22" s="11" t="s">
        <v>27</v>
      </c>
      <c r="G22" s="13">
        <f>IF(C22="","",ROUND(C22*E22,2))</f>
        <v>85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2345</v>
      </c>
    </row>
    <row r="33" spans="5:7" x14ac:dyDescent="0.25">
      <c r="E33" s="15" t="s">
        <v>40</v>
      </c>
      <c r="G33" s="16">
        <f>SUMIF(F18:F30,"Y",G18:G30)</f>
        <v>1590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2345</v>
      </c>
    </row>
    <row r="37" spans="5:7" x14ac:dyDescent="0.25">
      <c r="E37" s="15" t="s">
        <v>44</v>
      </c>
      <c r="G37" s="19">
        <v>0.5</v>
      </c>
    </row>
    <row r="38" spans="5:7" x14ac:dyDescent="0.25">
      <c r="E38" s="15" t="s">
        <v>45</v>
      </c>
      <c r="G38" s="16">
        <f>ROUND(G36*G37,2)</f>
        <v>1172.5</v>
      </c>
    </row>
    <row r="39" spans="5:7" x14ac:dyDescent="0.25">
      <c r="E39" s="15" t="s">
        <v>46</v>
      </c>
      <c r="G39" s="18">
        <f>G36-G38</f>
        <v>1172.5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5" x14ac:dyDescent="0.25">
      <c r="A50" s="3" t="s">
        <v>54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Pool &amp; spa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