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<sst xmlns="http://schemas.openxmlformats.org/spreadsheetml/2006/main" count="70" uniqueCount="56">
  <si>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</si>
  <si>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</si>
  <si>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</si>
  <si>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</si>
  <si>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</si>
  <si>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</si>
  <si>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</si>
  <si>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</si>
  <si>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</si>
  <si>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</si>
  <si>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</si>
  <si>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</si>
  <si>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</si>
  <si>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</si>
  <si>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</si>
  <si>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</si>
  <si>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50-gallon gas water heater replacement</t>
  </si>
  <si>
    <t>Item</t>
  </si>
  <si>
    <t>Description</t>
  </si>
  <si>
    <t>Qty</t>
  </si>
  <si>
    <t>Unit</t>
  </si>
  <si>
    <t>Unit price</t>
  </si>
  <si>
    <t>Taxable</t>
  </si>
  <si>
    <t>Line total</t>
  </si>
  <si>
    <t>Water heater, 50 gal gas</t>
  </si>
  <si>
    <t>Atmospheric vent, 6-year tank warranty</t>
  </si>
  <si>
    <t>ea</t>
  </si>
  <si>
    <t>Y</t>
  </si>
  <si>
    <t>Expansion tank</t>
  </si>
  <si>
    <t>Sized for a closed system, mounted and supported</t>
  </si>
  <si>
    <t>Gas flex connector and shutoff</t>
  </si>
  <si>
    <t>New sediment trap and code-compliant connector</t>
  </si>
  <si>
    <t>Installation</t>
  </si>
  <si>
    <t>Drain and remove old tank, install, fill and test</t>
  </si>
  <si>
    <t>job</t>
  </si>
  <si>
    <t>N</t>
  </si>
  <si>
    <t>Haul-away and disposal</t>
  </si>
  <si>
    <t>Remove old water heater from site</t>
  </si>
  <si>
    <t>Permit</t>
  </si>
  <si>
    <t>Plumbing permit and inspection scheduling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</si>
  <si>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</si>
  <si>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</si>
  <si>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</si>
  <si>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</si>
  <si>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</si>
  <si>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</si>
  <si>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</si>
  <si>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</si>
  <si>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</si>
  <si>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</si>
  <si>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</si>
  <si>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</si>
  <si>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</si>
  <si>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Pricing assumes accessible shutoffs; seized valves found during work are quoted before replacement.</t>
  </si>
  <si>
    <t>• Drywall and finish repair after access openings are not included unless listed.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</si>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</sst>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1450</v>
      </c>
      <c r="F18" s="11" t="s">
        <v>27</v>
      </c>
      <c r="G18" s="13">
        <f>IF(C18="","",ROUND(C18*E18,2))</f>
        <v>1450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145</v>
      </c>
      <c r="F19" s="11" t="s">
        <v>27</v>
      </c>
      <c r="G19" s="14">
        <f>IF(C19="","",ROUND(C19*E19,2))</f>
        <v>145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95</v>
      </c>
      <c r="F20" s="11" t="s">
        <v>27</v>
      </c>
      <c r="G20" s="13">
        <f>IF(C20="","",ROUND(C20*E20,2))</f>
        <v>95</v>
      </c>
    </row>
    <row r="21" spans="1:7" x14ac:dyDescent="0.25">
      <c r="A21" s="10" t="s">
        <v>32</v>
      </c>
      <c r="B21" s="10" t="s">
        <v>33</v>
      </c>
      <c r="C21" s="11">
        <v>1</v>
      </c>
      <c r="D21" s="11" t="s">
        <v>34</v>
      </c>
      <c r="E21" s="12">
        <v>650</v>
      </c>
      <c r="F21" s="11" t="s">
        <v>35</v>
      </c>
      <c r="G21" s="14">
        <f>IF(C21="","",ROUND(C21*E21,2))</f>
        <v>650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26</v>
      </c>
      <c r="E22" s="12">
        <v>75</v>
      </c>
      <c r="F22" s="11" t="s">
        <v>35</v>
      </c>
      <c r="G22" s="13">
        <f>IF(C22="","",ROUND(C22*E22,2))</f>
        <v>75</v>
      </c>
    </row>
    <row r="23" spans="1:7" x14ac:dyDescent="0.25">
      <c r="A23" s="10" t="s">
        <v>38</v>
      </c>
      <c r="B23" s="10" t="s">
        <v>39</v>
      </c>
      <c r="C23" s="11">
        <v>1</v>
      </c>
      <c r="D23" s="11" t="s">
        <v>26</v>
      </c>
      <c r="E23" s="12">
        <v>120</v>
      </c>
      <c r="F23" s="11" t="s">
        <v>35</v>
      </c>
      <c r="G23" s="14">
        <f>IF(C23="","",ROUND(C23*E23,2))</f>
        <v>120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2535</v>
      </c>
    </row>
    <row r="34" spans="5:7" x14ac:dyDescent="0.25">
      <c r="E34" s="15" t="s">
        <v>41</v>
      </c>
      <c r="G34" s="16">
        <f>SUMIF(F18:F31,"Y",G18:G31)</f>
        <v>1690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2535</v>
      </c>
    </row>
    <row r="38" spans="5:7" x14ac:dyDescent="0.25">
      <c r="E38" s="15" t="s">
        <v>45</v>
      </c>
      <c r="G38" s="19">
        <v>0</v>
      </c>
    </row>
    <row r="39" spans="5:7" x14ac:dyDescent="0.25">
      <c r="E39" s="15" t="s">
        <v>46</v>
      </c>
      <c r="G39" s="16">
        <f>ROUND(G37*G38,2)</f>
        <v>0</v>
      </c>
    </row>
    <row r="40" spans="5:7" x14ac:dyDescent="0.25">
      <c r="E40" s="15" t="s">
        <v>47</v>
      </c>
      <c r="G40" s="18">
        <f>G37-G39</f>
        <v>2535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54</v>
      </c>
      <c r="B49" s="21"/>
      <c r="C49" s="21"/>
      <c r="D49" s="21"/>
      <c r="E49" s="21"/>
      <c r="F49" s="21"/>
      <c r="G49" s="21"/>
    </row>
    <row r="51" spans="1:5" x14ac:dyDescent="0.25">
      <c r="A51" s="3" t="s">
        <v>55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Plumbing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