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<sst xmlns="http://schemas.openxmlformats.org/spreadsheetml/2006/main" count="71" uniqueCount="59">
  <si>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</si>
  <si>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</si>
  <si>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</si>
  <si>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</si>
  <si>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</si>
  <si>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</si>
  <si>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</si>
  <si>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</si>
  <si>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</si>
  <si>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</si>
  <si>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</si>
  <si>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</si>
  <si>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</si>
  <si>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</si>
  <si>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</si>
  <si>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</si>
  <si>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22 kW standby generator install</t>
  </si>
  <si>
    <t>Item</t>
  </si>
  <si>
    <t>Description</t>
  </si>
  <si>
    <t>Qty</t>
  </si>
  <si>
    <t>Unit</t>
  </si>
  <si>
    <t>Unit price</t>
  </si>
  <si>
    <t>Taxable</t>
  </si>
  <si>
    <t>Line total</t>
  </si>
  <si>
    <t>Standby generator, 22 kW</t>
  </si>
  <si>
    <t>Air-cooled, natural gas</t>
  </si>
  <si>
    <t>ea</t>
  </si>
  <si>
    <t>Y</t>
  </si>
  <si>
    <t>Automatic transfer switch, 200A</t>
  </si>
  <si>
    <t>Whole-home, service rated</t>
  </si>
  <si>
    <t>Composite pad</t>
  </si>
  <si>
    <t>Leveled on compacted base</t>
  </si>
  <si>
    <t>Electrical installation</t>
  </si>
  <si>
    <t>Wiring, transfer switch connection</t>
  </si>
  <si>
    <t>job</t>
  </si>
  <si>
    <t>N</t>
  </si>
  <si>
    <t>Gas piping</t>
  </si>
  <si>
    <t>Run from meter, sized for full load</t>
  </si>
  <si>
    <t>lf</t>
  </si>
  <si>
    <t>Permits and startup</t>
  </si>
  <si>
    <t>Electrical and gas permits, startup test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</si>
  <si>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</si>
  <si>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</si>
  <si>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</si>
  <si>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</si>
  <si>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</si>
  <si>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</si>
  <si>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</si>
  <si>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</si>
  <si>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</si>
  <si>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</si>
  <si>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</si>
  <si>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</si>
  <si>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Gas meter upgrades required by the utility are quoted separately when needed.</t>
  </si>
  <si>
    <t>• Placement follows the manufacturer's clearances and local code.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</si>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</sst>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6200</v>
      </c>
      <c r="F18" s="11" t="s">
        <v>27</v>
      </c>
      <c r="G18" s="13">
        <f>IF(C18="","",ROUND(C18*E18,2))</f>
        <v>6200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850</v>
      </c>
      <c r="F19" s="11" t="s">
        <v>27</v>
      </c>
      <c r="G19" s="14">
        <f>IF(C19="","",ROUND(C19*E19,2))</f>
        <v>850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26</v>
      </c>
      <c r="E20" s="12">
        <v>225</v>
      </c>
      <c r="F20" s="11" t="s">
        <v>27</v>
      </c>
      <c r="G20" s="13">
        <f>IF(C20="","",ROUND(C20*E20,2))</f>
        <v>225</v>
      </c>
    </row>
    <row r="21" spans="1:7" x14ac:dyDescent="0.25">
      <c r="A21" s="10" t="s">
        <v>32</v>
      </c>
      <c r="B21" s="10" t="s">
        <v>33</v>
      </c>
      <c r="C21" s="11">
        <v>1</v>
      </c>
      <c r="D21" s="11" t="s">
        <v>34</v>
      </c>
      <c r="E21" s="12">
        <v>2100</v>
      </c>
      <c r="F21" s="11" t="s">
        <v>35</v>
      </c>
      <c r="G21" s="14">
        <f>IF(C21="","",ROUND(C21*E21,2))</f>
        <v>2100</v>
      </c>
    </row>
    <row r="22" spans="1:7" x14ac:dyDescent="0.25">
      <c r="A22" s="10" t="s">
        <v>36</v>
      </c>
      <c r="B22" s="10" t="s">
        <v>37</v>
      </c>
      <c r="C22" s="11">
        <v>35</v>
      </c>
      <c r="D22" s="11" t="s">
        <v>38</v>
      </c>
      <c r="E22" s="12">
        <v>32</v>
      </c>
      <c r="F22" s="11" t="s">
        <v>35</v>
      </c>
      <c r="G22" s="13">
        <f>IF(C22="","",ROUND(C22*E22,2))</f>
        <v>1120</v>
      </c>
    </row>
    <row r="23" spans="1:7" x14ac:dyDescent="0.25">
      <c r="A23" s="10" t="s">
        <v>39</v>
      </c>
      <c r="B23" s="10" t="s">
        <v>40</v>
      </c>
      <c r="C23" s="11">
        <v>1</v>
      </c>
      <c r="D23" s="11" t="s">
        <v>34</v>
      </c>
      <c r="E23" s="12">
        <v>650</v>
      </c>
      <c r="F23" s="11" t="s">
        <v>35</v>
      </c>
      <c r="G23" s="14">
        <f>IF(C23="","",ROUND(C23*E23,2))</f>
        <v>650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41</v>
      </c>
      <c r="G33" s="16">
        <f>SUM(G18:G31)</f>
        <v>11145</v>
      </c>
    </row>
    <row r="34" spans="5:7" x14ac:dyDescent="0.25">
      <c r="E34" s="15" t="s">
        <v>42</v>
      </c>
      <c r="G34" s="16">
        <f>SUMIF(F18:F31,"Y",G18:G31)</f>
        <v>7275</v>
      </c>
    </row>
    <row r="35" spans="5:7" x14ac:dyDescent="0.25">
      <c r="E35" s="15" t="s">
        <v>43</v>
      </c>
      <c r="G35" s="17">
        <v>0</v>
      </c>
    </row>
    <row r="36" spans="5:7" x14ac:dyDescent="0.25">
      <c r="E36" s="15" t="s">
        <v>44</v>
      </c>
      <c r="G36" s="16">
        <f>ROUND(G34*G35,2)</f>
        <v>0</v>
      </c>
    </row>
    <row r="37" spans="5:7" x14ac:dyDescent="0.25">
      <c r="E37" s="15" t="s">
        <v>45</v>
      </c>
      <c r="G37" s="18">
        <f>G33+G36</f>
        <v>11145</v>
      </c>
    </row>
    <row r="38" spans="5:7" x14ac:dyDescent="0.25">
      <c r="E38" s="15" t="s">
        <v>46</v>
      </c>
      <c r="G38" s="19">
        <v>0.5</v>
      </c>
    </row>
    <row r="39" spans="5:7" x14ac:dyDescent="0.25">
      <c r="E39" s="15" t="s">
        <v>47</v>
      </c>
      <c r="G39" s="16">
        <f>ROUND(G37*G38,2)</f>
        <v>5572.5</v>
      </c>
    </row>
    <row r="40" spans="5:7" x14ac:dyDescent="0.25">
      <c r="E40" s="15" t="s">
        <v>48</v>
      </c>
      <c r="G40" s="18">
        <f>G37-G39</f>
        <v>5572.5</v>
      </c>
    </row>
    <row r="42" spans="1:7" x14ac:dyDescent="0.25">
      <c r="A42" s="20" t="s">
        <v>49</v>
      </c>
      <c r="B42" s="20"/>
      <c r="C42" s="20"/>
      <c r="D42" s="20"/>
      <c r="E42" s="20"/>
      <c r="F42" s="20"/>
      <c r="G42" s="20"/>
    </row>
    <row r="44" spans="1:1" x14ac:dyDescent="0.25">
      <c r="A44" s="3" t="s">
        <v>50</v>
      </c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50" spans="1:1" x14ac:dyDescent="0.25">
      <c r="A50" s="3" t="s">
        <v>55</v>
      </c>
    </row>
    <row r="51" spans="1:7" x14ac:dyDescent="0.25">
      <c r="A51" s="5" t="s">
        <v>56</v>
      </c>
      <c r="B51" s="5"/>
      <c r="C51" s="5"/>
      <c r="D51" s="5"/>
      <c r="E51" s="5"/>
      <c r="F51" s="5"/>
      <c r="G51" s="5"/>
    </row>
    <row r="52" spans="1:7" x14ac:dyDescent="0.25">
      <c r="A52" s="5" t="s">
        <v>57</v>
      </c>
      <c r="B52" s="5"/>
      <c r="C52" s="5"/>
      <c r="D52" s="5"/>
      <c r="E52" s="5"/>
      <c r="F52" s="5"/>
      <c r="G52" s="5"/>
    </row>
    <row r="54" spans="1:7" x14ac:dyDescent="0.25">
      <c r="A54" s="22" t="s">
        <v>58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Generators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